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taka02\Desktop\"/>
    </mc:Choice>
  </mc:AlternateContent>
  <bookViews>
    <workbookView xWindow="0" yWindow="0" windowWidth="20655" windowHeight="12375"/>
  </bookViews>
  <sheets>
    <sheet name="税金自動計算" sheetId="1" r:id="rId1"/>
  </sheets>
  <calcPr calcId="152511"/>
</workbook>
</file>

<file path=xl/calcChain.xml><?xml version="1.0" encoding="utf-8"?>
<calcChain xmlns="http://schemas.openxmlformats.org/spreadsheetml/2006/main">
  <c r="G51" i="1" l="1"/>
  <c r="F51" i="1"/>
  <c r="G54" i="1"/>
  <c r="F54" i="1"/>
  <c r="G53" i="1" l="1"/>
  <c r="G55" i="1" s="1"/>
  <c r="F53" i="1"/>
  <c r="G52" i="1"/>
  <c r="F52" i="1"/>
  <c r="F55" i="1" l="1"/>
  <c r="D48" i="1" l="1"/>
  <c r="D73" i="1" s="1"/>
  <c r="D91" i="1"/>
  <c r="D89" i="1"/>
  <c r="D88" i="1"/>
  <c r="D87" i="1"/>
  <c r="D86" i="1"/>
  <c r="D85" i="1"/>
  <c r="D84" i="1"/>
  <c r="D83" i="1"/>
  <c r="D82" i="1"/>
  <c r="D81" i="1"/>
  <c r="D72" i="1"/>
  <c r="D70" i="1"/>
  <c r="D69" i="1"/>
  <c r="D68" i="1"/>
  <c r="D67" i="1"/>
  <c r="D66" i="1"/>
  <c r="D65" i="1"/>
  <c r="D64" i="1"/>
  <c r="D63" i="1"/>
  <c r="D62" i="1"/>
  <c r="D60" i="1"/>
  <c r="D79" i="1" s="1"/>
  <c r="D57" i="1"/>
  <c r="F11" i="1"/>
  <c r="D58" i="1" l="1"/>
  <c r="D59" i="1" s="1"/>
  <c r="D78" i="1"/>
  <c r="D90" i="1" l="1"/>
  <c r="D92" i="1" s="1"/>
  <c r="D94" i="1" s="1"/>
  <c r="D95" i="1" s="1"/>
  <c r="D71" i="1"/>
  <c r="D74" i="1" s="1"/>
  <c r="D76" i="1" l="1"/>
  <c r="D75" i="1"/>
  <c r="C96" i="1" s="1"/>
  <c r="D77" i="1" l="1"/>
  <c r="C97" i="1" s="1"/>
</calcChain>
</file>

<file path=xl/sharedStrings.xml><?xml version="1.0" encoding="utf-8"?>
<sst xmlns="http://schemas.openxmlformats.org/spreadsheetml/2006/main" count="150" uniqueCount="118">
  <si>
    <t>社会人・サラリーマンのための所得税・住民税・ふるさと納税限度額・住宅ローン限度額　自動計算表</t>
  </si>
  <si>
    <t>※控除の詳細な内容については、</t>
  </si>
  <si>
    <t>http://majimetoushi.com/samazamanakoujyo/</t>
  </si>
  <si>
    <t>を参照してください</t>
  </si>
  <si>
    <t>入力対象者</t>
  </si>
  <si>
    <t>入力内容</t>
  </si>
  <si>
    <t>入力欄</t>
  </si>
  <si>
    <t>注意事項</t>
  </si>
  <si>
    <t>全員</t>
  </si>
  <si>
    <t>社会保険料概算額</t>
  </si>
  <si>
    <t>納税者の社会保険料</t>
  </si>
  <si>
    <t>給与と賞与から天引きされる｢健康保険料・介護保険料・厚生年金保険料金・雇用保険料」の合計金額。不明の場合は右の数字をいれてください。</t>
  </si>
  <si>
    <t>既婚者</t>
  </si>
  <si>
    <t>配偶者の有無</t>
  </si>
  <si>
    <t>無</t>
  </si>
  <si>
    <t>配偶者の年間給与</t>
  </si>
  <si>
    <t>配偶者の年齢</t>
  </si>
  <si>
    <t>70歳未満</t>
  </si>
  <si>
    <t>障害者の方</t>
  </si>
  <si>
    <t>納税者は障害者か</t>
  </si>
  <si>
    <t>障害者ではない</t>
  </si>
  <si>
    <t>配偶者が死去した方</t>
  </si>
  <si>
    <t>納税者は寡夫か</t>
  </si>
  <si>
    <t>寡婦ではない</t>
  </si>
  <si>
    <t>学生の方</t>
  </si>
  <si>
    <t>納税者は勤労学生か</t>
  </si>
  <si>
    <t>勤労学生ではない</t>
  </si>
  <si>
    <t>扶養親族がいる方</t>
  </si>
  <si>
    <t>16~18歳の扶養親族の数</t>
  </si>
  <si>
    <t>19~22歳の扶養親族の数</t>
  </si>
  <si>
    <t>23~69歳の扶養親族の数</t>
  </si>
  <si>
    <t>老人扶養親族(同居以外）</t>
  </si>
  <si>
    <t>老人扶養親族（同居）</t>
  </si>
  <si>
    <t>扶養親族が障害者</t>
  </si>
  <si>
    <t>扶養親族のうち障害者の数</t>
  </si>
  <si>
    <t>扶養親族のうち特別障害者の数（同居以外）</t>
  </si>
  <si>
    <t>扶養親族のうち特別障害者の数（同居）</t>
  </si>
  <si>
    <t>生命保険料加入者</t>
  </si>
  <si>
    <t>新生命保険料支払い額</t>
  </si>
  <si>
    <t>旧生命保険料支払い額</t>
  </si>
  <si>
    <t>新個人年金保険料支払い額</t>
  </si>
  <si>
    <t>旧個人年金保険料支払い額</t>
  </si>
  <si>
    <t>介護医療保険支払い額</t>
  </si>
  <si>
    <t>地震保険加入者</t>
  </si>
  <si>
    <t>地震保険料支払い額</t>
  </si>
  <si>
    <t>旧長期損害保険料支払い額</t>
  </si>
  <si>
    <t>医療費支払者</t>
  </si>
  <si>
    <t>医療費支払額(保険金等差し引き後の金額）</t>
  </si>
  <si>
    <t>ふるさと納税利用者</t>
  </si>
  <si>
    <t>確定申告でふるさと納税した金額</t>
  </si>
  <si>
    <t>ワンストップ特例制度を利用した場合は0円にしてください</t>
  </si>
  <si>
    <t>その他</t>
  </si>
  <si>
    <t>その他の控除</t>
  </si>
  <si>
    <t>その他の控除があるかたは数字を入力してください</t>
  </si>
  <si>
    <t>所得税の計算</t>
  </si>
  <si>
    <t>給与収入</t>
  </si>
  <si>
    <t>給与所得控除</t>
  </si>
  <si>
    <t>給与所得控除後の金額</t>
  </si>
  <si>
    <t>社会保険料控除</t>
  </si>
  <si>
    <t>基礎控除</t>
  </si>
  <si>
    <t>配偶者(特別）控除</t>
  </si>
  <si>
    <t>扶養控除</t>
  </si>
  <si>
    <t>ふるさと納税寄付金</t>
  </si>
  <si>
    <t>障害者控除</t>
  </si>
  <si>
    <t>寡婦（夫）控除</t>
  </si>
  <si>
    <t>勤労学生控除</t>
  </si>
  <si>
    <t>生命保険料控除</t>
  </si>
  <si>
    <t>地震保険料控除</t>
  </si>
  <si>
    <t>医療費控除</t>
  </si>
  <si>
    <t>課税所得</t>
  </si>
  <si>
    <t>税率</t>
  </si>
  <si>
    <t>課税所得控除</t>
  </si>
  <si>
    <t>所得税</t>
  </si>
  <si>
    <t>住民税の計算</t>
  </si>
  <si>
    <t>配偶者(特別)控除</t>
  </si>
  <si>
    <t>住民税均等割</t>
  </si>
  <si>
    <t>住民税所得割</t>
  </si>
  <si>
    <t>住民税</t>
  </si>
  <si>
    <t>ふるさと納税上限額</t>
  </si>
  <si>
    <t>住宅ローン控除上限額</t>
  </si>
  <si>
    <t>確定申告する利子所得のある方</t>
    <rPh sb="0" eb="2">
      <t>カクテイ</t>
    </rPh>
    <rPh sb="2" eb="4">
      <t>シンコク</t>
    </rPh>
    <rPh sb="6" eb="8">
      <t>リシ</t>
    </rPh>
    <rPh sb="8" eb="10">
      <t>ショトク</t>
    </rPh>
    <rPh sb="13" eb="14">
      <t>カタ</t>
    </rPh>
    <phoneticPr fontId="7"/>
  </si>
  <si>
    <t>利子所得</t>
    <rPh sb="0" eb="2">
      <t>リシ</t>
    </rPh>
    <rPh sb="2" eb="4">
      <t>ショトク</t>
    </rPh>
    <phoneticPr fontId="7"/>
  </si>
  <si>
    <t>確定申告する配当所得のある方</t>
    <rPh sb="0" eb="2">
      <t>カクテイ</t>
    </rPh>
    <rPh sb="2" eb="4">
      <t>シンコク</t>
    </rPh>
    <rPh sb="6" eb="8">
      <t>ハイトウ</t>
    </rPh>
    <rPh sb="8" eb="10">
      <t>ショトク</t>
    </rPh>
    <rPh sb="13" eb="14">
      <t>カタ</t>
    </rPh>
    <phoneticPr fontId="7"/>
  </si>
  <si>
    <t>配当所得</t>
    <rPh sb="0" eb="2">
      <t>ハイトウ</t>
    </rPh>
    <rPh sb="2" eb="4">
      <t>ショトク</t>
    </rPh>
    <phoneticPr fontId="7"/>
  </si>
  <si>
    <t>不動産所得のある方</t>
    <rPh sb="0" eb="3">
      <t>フドウサン</t>
    </rPh>
    <rPh sb="3" eb="5">
      <t>ショトク</t>
    </rPh>
    <rPh sb="8" eb="9">
      <t>カタ</t>
    </rPh>
    <phoneticPr fontId="7"/>
  </si>
  <si>
    <t>不動産所得</t>
    <rPh sb="0" eb="3">
      <t>フドウサン</t>
    </rPh>
    <rPh sb="3" eb="5">
      <t>ショトク</t>
    </rPh>
    <phoneticPr fontId="7"/>
  </si>
  <si>
    <t>事業所得のある方</t>
    <rPh sb="0" eb="2">
      <t>ジギョウ</t>
    </rPh>
    <rPh sb="2" eb="4">
      <t>ショトク</t>
    </rPh>
    <rPh sb="7" eb="8">
      <t>カタ</t>
    </rPh>
    <phoneticPr fontId="7"/>
  </si>
  <si>
    <t>事業所得</t>
    <rPh sb="0" eb="2">
      <t>ジギョウ</t>
    </rPh>
    <rPh sb="2" eb="4">
      <t>ショトク</t>
    </rPh>
    <phoneticPr fontId="7"/>
  </si>
  <si>
    <t>譲渡所得（土地・建物・株式除く）のある方</t>
    <rPh sb="0" eb="2">
      <t>ジョウト</t>
    </rPh>
    <rPh sb="2" eb="4">
      <t>ショトク</t>
    </rPh>
    <rPh sb="5" eb="7">
      <t>トチ</t>
    </rPh>
    <rPh sb="8" eb="10">
      <t>タテモノ</t>
    </rPh>
    <rPh sb="11" eb="13">
      <t>カブシキ</t>
    </rPh>
    <rPh sb="13" eb="14">
      <t>ノゾ</t>
    </rPh>
    <rPh sb="19" eb="20">
      <t>カタ</t>
    </rPh>
    <phoneticPr fontId="7"/>
  </si>
  <si>
    <t>譲渡所得</t>
    <rPh sb="0" eb="2">
      <t>ジョウト</t>
    </rPh>
    <rPh sb="2" eb="4">
      <t>ショトク</t>
    </rPh>
    <phoneticPr fontId="7"/>
  </si>
  <si>
    <t>確定申告する一時所得のある方</t>
    <rPh sb="0" eb="2">
      <t>カクテイ</t>
    </rPh>
    <rPh sb="2" eb="4">
      <t>シンコク</t>
    </rPh>
    <rPh sb="6" eb="8">
      <t>イチジ</t>
    </rPh>
    <rPh sb="8" eb="10">
      <t>ショトク</t>
    </rPh>
    <rPh sb="13" eb="14">
      <t>カタ</t>
    </rPh>
    <phoneticPr fontId="7"/>
  </si>
  <si>
    <t>確定申告する雑所得のある方</t>
    <rPh sb="0" eb="2">
      <t>カクテイ</t>
    </rPh>
    <rPh sb="2" eb="4">
      <t>シンコク</t>
    </rPh>
    <rPh sb="6" eb="9">
      <t>ザツショトク</t>
    </rPh>
    <rPh sb="12" eb="13">
      <t>カタ</t>
    </rPh>
    <phoneticPr fontId="7"/>
  </si>
  <si>
    <t>その他の所得（総合課税）</t>
    <rPh sb="2" eb="3">
      <t>ホカ</t>
    </rPh>
    <rPh sb="4" eb="6">
      <t>ショトク</t>
    </rPh>
    <rPh sb="7" eb="9">
      <t>ソウゴウ</t>
    </rPh>
    <rPh sb="9" eb="11">
      <t>カゼイ</t>
    </rPh>
    <phoneticPr fontId="7"/>
  </si>
  <si>
    <t>その他の所得（分離課税）</t>
    <rPh sb="2" eb="3">
      <t>タ</t>
    </rPh>
    <rPh sb="4" eb="6">
      <t>ショトク</t>
    </rPh>
    <rPh sb="7" eb="9">
      <t>ブンリ</t>
    </rPh>
    <rPh sb="9" eb="11">
      <t>カゼイ</t>
    </rPh>
    <phoneticPr fontId="7"/>
  </si>
  <si>
    <t>山林所得の有る方</t>
    <rPh sb="0" eb="2">
      <t>サンリン</t>
    </rPh>
    <rPh sb="2" eb="4">
      <t>ショトク</t>
    </rPh>
    <rPh sb="5" eb="6">
      <t>ア</t>
    </rPh>
    <rPh sb="7" eb="8">
      <t>カタ</t>
    </rPh>
    <phoneticPr fontId="7"/>
  </si>
  <si>
    <t>山林所得</t>
    <rPh sb="0" eb="2">
      <t>サンリン</t>
    </rPh>
    <rPh sb="2" eb="4">
      <t>ショトク</t>
    </rPh>
    <phoneticPr fontId="7"/>
  </si>
  <si>
    <t>株式等の譲渡所得・国債社債等の利子・一定の先物取引による雑所得のある方</t>
    <rPh sb="0" eb="2">
      <t>カブシキ</t>
    </rPh>
    <rPh sb="2" eb="3">
      <t>トウ</t>
    </rPh>
    <rPh sb="4" eb="6">
      <t>ジョウト</t>
    </rPh>
    <rPh sb="6" eb="8">
      <t>ショトク</t>
    </rPh>
    <rPh sb="9" eb="11">
      <t>コクサイ</t>
    </rPh>
    <rPh sb="11" eb="13">
      <t>シャサイ</t>
    </rPh>
    <rPh sb="13" eb="14">
      <t>トウ</t>
    </rPh>
    <rPh sb="15" eb="17">
      <t>リシ</t>
    </rPh>
    <rPh sb="18" eb="20">
      <t>イッテイ</t>
    </rPh>
    <rPh sb="21" eb="23">
      <t>サキモノ</t>
    </rPh>
    <rPh sb="23" eb="25">
      <t>トリヒキ</t>
    </rPh>
    <rPh sb="28" eb="31">
      <t>ザツショトク</t>
    </rPh>
    <rPh sb="34" eb="35">
      <t>カタ</t>
    </rPh>
    <phoneticPr fontId="7"/>
  </si>
  <si>
    <t>雑所得</t>
    <rPh sb="0" eb="3">
      <t>ザツショトク</t>
    </rPh>
    <phoneticPr fontId="7"/>
  </si>
  <si>
    <t>一時所得</t>
    <rPh sb="0" eb="2">
      <t>イチジ</t>
    </rPh>
    <rPh sb="2" eb="4">
      <t>ショトク</t>
    </rPh>
    <phoneticPr fontId="7"/>
  </si>
  <si>
    <t>その他の所得</t>
    <rPh sb="2" eb="3">
      <t>タ</t>
    </rPh>
    <rPh sb="4" eb="6">
      <t>ショトク</t>
    </rPh>
    <phoneticPr fontId="7"/>
  </si>
  <si>
    <t>必要経費や特別控除額を引いた金額を入力</t>
    <rPh sb="0" eb="2">
      <t>ヒツヨウ</t>
    </rPh>
    <rPh sb="2" eb="4">
      <t>ケイヒ</t>
    </rPh>
    <rPh sb="5" eb="7">
      <t>トクベツ</t>
    </rPh>
    <rPh sb="7" eb="9">
      <t>コウジョ</t>
    </rPh>
    <rPh sb="9" eb="10">
      <t>ガク</t>
    </rPh>
    <rPh sb="11" eb="12">
      <t>ヒ</t>
    </rPh>
    <rPh sb="14" eb="16">
      <t>キンガク</t>
    </rPh>
    <rPh sb="17" eb="19">
      <t>ニュウリョク</t>
    </rPh>
    <phoneticPr fontId="7"/>
  </si>
  <si>
    <t>取得費・譲渡費用・特別控除額を引いた金額を入力</t>
    <rPh sb="0" eb="2">
      <t>シュトク</t>
    </rPh>
    <rPh sb="2" eb="3">
      <t>ヒ</t>
    </rPh>
    <rPh sb="4" eb="6">
      <t>ジョウト</t>
    </rPh>
    <rPh sb="6" eb="8">
      <t>ヒヨウ</t>
    </rPh>
    <rPh sb="9" eb="11">
      <t>トクベツ</t>
    </rPh>
    <rPh sb="11" eb="13">
      <t>コウジョ</t>
    </rPh>
    <rPh sb="13" eb="14">
      <t>ガク</t>
    </rPh>
    <rPh sb="15" eb="16">
      <t>ヒ</t>
    </rPh>
    <rPh sb="18" eb="20">
      <t>キンガク</t>
    </rPh>
    <rPh sb="21" eb="23">
      <t>ニュウリョク</t>
    </rPh>
    <phoneticPr fontId="7"/>
  </si>
  <si>
    <t>譲渡した年の1月1日現在の所有期間が5年以上の土地や建物を売却した人</t>
    <rPh sb="0" eb="2">
      <t>ジョウト</t>
    </rPh>
    <rPh sb="4" eb="5">
      <t>トシ</t>
    </rPh>
    <rPh sb="7" eb="8">
      <t>ガツ</t>
    </rPh>
    <rPh sb="9" eb="10">
      <t>ニチ</t>
    </rPh>
    <rPh sb="10" eb="12">
      <t>ゲンザイ</t>
    </rPh>
    <rPh sb="13" eb="15">
      <t>ショユウ</t>
    </rPh>
    <rPh sb="15" eb="17">
      <t>キカン</t>
    </rPh>
    <rPh sb="19" eb="20">
      <t>ネン</t>
    </rPh>
    <rPh sb="20" eb="22">
      <t>イジョウ</t>
    </rPh>
    <rPh sb="23" eb="25">
      <t>トチ</t>
    </rPh>
    <rPh sb="26" eb="28">
      <t>タテモノ</t>
    </rPh>
    <rPh sb="29" eb="31">
      <t>バイキャク</t>
    </rPh>
    <rPh sb="33" eb="34">
      <t>ヒト</t>
    </rPh>
    <phoneticPr fontId="7"/>
  </si>
  <si>
    <t>譲渡した年の1月1日現在の所有期間が5年以下の土地や建物を売却した人</t>
    <rPh sb="0" eb="2">
      <t>ジョウト</t>
    </rPh>
    <rPh sb="4" eb="5">
      <t>トシ</t>
    </rPh>
    <rPh sb="7" eb="8">
      <t>ガツ</t>
    </rPh>
    <rPh sb="9" eb="10">
      <t>ニチ</t>
    </rPh>
    <rPh sb="10" eb="12">
      <t>ゲンザイ</t>
    </rPh>
    <rPh sb="13" eb="15">
      <t>ショユウ</t>
    </rPh>
    <rPh sb="15" eb="17">
      <t>キカン</t>
    </rPh>
    <rPh sb="19" eb="22">
      <t>ネンイカ</t>
    </rPh>
    <rPh sb="23" eb="25">
      <t>トチ</t>
    </rPh>
    <rPh sb="26" eb="28">
      <t>タテモノ</t>
    </rPh>
    <rPh sb="29" eb="31">
      <t>バイキャク</t>
    </rPh>
    <rPh sb="33" eb="34">
      <t>ヒト</t>
    </rPh>
    <phoneticPr fontId="7"/>
  </si>
  <si>
    <t>短期譲渡所得</t>
    <rPh sb="0" eb="2">
      <t>タンキ</t>
    </rPh>
    <rPh sb="2" eb="4">
      <t>ジョウト</t>
    </rPh>
    <rPh sb="4" eb="6">
      <t>ショトク</t>
    </rPh>
    <phoneticPr fontId="7"/>
  </si>
  <si>
    <t>長期譲渡所得</t>
    <rPh sb="0" eb="2">
      <t>チョウキ</t>
    </rPh>
    <rPh sb="2" eb="4">
      <t>ジョウト</t>
    </rPh>
    <rPh sb="4" eb="6">
      <t>ショトク</t>
    </rPh>
    <phoneticPr fontId="7"/>
  </si>
  <si>
    <r>
      <t>FX</t>
    </r>
    <r>
      <rPr>
        <sz val="10"/>
        <rFont val="ＭＳ Ｐゴシック"/>
        <family val="3"/>
        <charset val="128"/>
      </rPr>
      <t>やCFD・くりっく株365の利益はこちら</t>
    </r>
    <rPh sb="11" eb="12">
      <t>カブ</t>
    </rPh>
    <rPh sb="16" eb="18">
      <t>リエキ</t>
    </rPh>
    <phoneticPr fontId="7"/>
  </si>
  <si>
    <t>分離課税合計</t>
    <rPh sb="0" eb="2">
      <t>ブンリ</t>
    </rPh>
    <rPh sb="2" eb="4">
      <t>カゼイ</t>
    </rPh>
    <rPh sb="4" eb="6">
      <t>ゴウケイ</t>
    </rPh>
    <phoneticPr fontId="7"/>
  </si>
  <si>
    <t>使い方</t>
    <rPh sb="0" eb="1">
      <t>ツカ</t>
    </rPh>
    <rPh sb="2" eb="3">
      <t>カタ</t>
    </rPh>
    <phoneticPr fontId="7"/>
  </si>
  <si>
    <r>
      <t>D</t>
    </r>
    <r>
      <rPr>
        <b/>
        <sz val="11"/>
        <rFont val="ＭＳ Ｐゴシック"/>
        <family val="3"/>
        <charset val="128"/>
      </rPr>
      <t>列の入力欄に、該当する数字を入力してください。
納税者の給料と納税者の社会保険料欄は必須ですが、その他の項目は該当する方のみの入力で</t>
    </r>
    <r>
      <rPr>
        <b/>
        <sz val="11"/>
        <rFont val="Arial"/>
        <family val="2"/>
      </rPr>
      <t>OK</t>
    </r>
    <r>
      <rPr>
        <b/>
        <sz val="11"/>
        <rFont val="ＭＳ Ｐゴシック"/>
        <family val="3"/>
        <charset val="128"/>
      </rPr>
      <t>です。
年間の社会保険料額がわからない方は、</t>
    </r>
    <r>
      <rPr>
        <b/>
        <sz val="11"/>
        <rFont val="Arial"/>
        <family val="2"/>
      </rPr>
      <t>F11</t>
    </r>
    <r>
      <rPr>
        <b/>
        <sz val="11"/>
        <rFont val="ＭＳ Ｐゴシック"/>
        <family val="3"/>
        <charset val="128"/>
      </rPr>
      <t>の概算額を入れてください。</t>
    </r>
    <phoneticPr fontId="7"/>
  </si>
  <si>
    <t>所得税（小計）</t>
    <rPh sb="0" eb="3">
      <t>ショトクゼイ</t>
    </rPh>
    <rPh sb="4" eb="6">
      <t>ショウケイ</t>
    </rPh>
    <phoneticPr fontId="7"/>
  </si>
  <si>
    <t>住民税（小計）</t>
    <rPh sb="0" eb="3">
      <t>ジュウミンゼイ</t>
    </rPh>
    <rPh sb="4" eb="6">
      <t>ショウケイ</t>
    </rPh>
    <phoneticPr fontId="7"/>
  </si>
  <si>
    <t>↓給与以外の所得がある方はこちらも入力してください↓</t>
    <rPh sb="1" eb="3">
      <t>キュウヨ</t>
    </rPh>
    <rPh sb="3" eb="5">
      <t>イガイ</t>
    </rPh>
    <rPh sb="6" eb="8">
      <t>ショトク</t>
    </rPh>
    <rPh sb="11" eb="12">
      <t>カタ</t>
    </rPh>
    <rPh sb="17" eb="19">
      <t>ニュウリョク</t>
    </rPh>
    <phoneticPr fontId="7"/>
  </si>
  <si>
    <t>総合課税と分離課税の概要や計算方法は</t>
    <rPh sb="0" eb="2">
      <t>ソウゴウ</t>
    </rPh>
    <rPh sb="2" eb="4">
      <t>カゼイ</t>
    </rPh>
    <rPh sb="5" eb="7">
      <t>ブンリ</t>
    </rPh>
    <rPh sb="7" eb="9">
      <t>カゼイ</t>
    </rPh>
    <rPh sb="10" eb="12">
      <t>ガイヨウ</t>
    </rPh>
    <rPh sb="13" eb="15">
      <t>ケイサン</t>
    </rPh>
    <rPh sb="15" eb="17">
      <t>ホウホウ</t>
    </rPh>
    <phoneticPr fontId="7"/>
  </si>
  <si>
    <t>を参照してください</t>
    <rPh sb="1" eb="3">
      <t>サンショウ</t>
    </rPh>
    <phoneticPr fontId="7"/>
  </si>
  <si>
    <t>総合課税合計</t>
    <rPh sb="0" eb="2">
      <t>ソウゴウ</t>
    </rPh>
    <rPh sb="2" eb="4">
      <t>カゼイ</t>
    </rPh>
    <rPh sb="4" eb="6">
      <t>ゴウケイ</t>
    </rPh>
    <phoneticPr fontId="7"/>
  </si>
  <si>
    <t>http://majimetoushi.com/sinkokubunrikazei-sougoukazei/</t>
    <phoneticPr fontId="7"/>
  </si>
  <si>
    <t>納税者の年収</t>
    <rPh sb="4" eb="6">
      <t>ネンシュウ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</si>
</sst>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color rgb="FF000000"/>
      <name val="Arial"/>
    </font>
    <font>
      <sz val="10"/>
      <name val="Arial"/>
    </font>
    <font>
      <b/>
      <sz val="14"/>
      <color rgb="FF000000"/>
      <name val="Arial"/>
    </font>
    <font>
      <u/>
      <sz val="10"/>
      <color rgb="FF0000FF"/>
      <name val="Arial"/>
    </font>
    <font>
      <sz val="9"/>
      <name val="Arial"/>
    </font>
    <font>
      <b/>
      <sz val="12"/>
      <name val="Arial"/>
    </font>
    <font>
      <u/>
      <sz val="10"/>
      <color theme="10"/>
      <name val="Arial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0"/>
      <name val="Arial"/>
      <family val="2"/>
    </font>
    <font>
      <b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ＭＳ Ｐゴシック"/>
      <family val="3"/>
      <charset val="128"/>
    </font>
    <font>
      <i/>
      <sz val="10"/>
      <name val="Arial"/>
      <family val="2"/>
    </font>
    <font>
      <i/>
      <u/>
      <sz val="10"/>
      <color rgb="FF0000FF"/>
      <name val="Arial"/>
      <family val="2"/>
    </font>
    <font>
      <i/>
      <sz val="10"/>
      <color rgb="FF000000"/>
      <name val="Arial"/>
      <family val="2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Arial"/>
      <family val="2"/>
    </font>
    <font>
      <i/>
      <sz val="11"/>
      <name val="Arial"/>
      <family val="2"/>
    </font>
    <font>
      <i/>
      <sz val="10"/>
      <color rgb="FF000000"/>
      <name val="ＭＳ Ｐゴシック"/>
      <family val="3"/>
      <charset val="128"/>
    </font>
    <font>
      <i/>
      <u/>
      <sz val="10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D9D2E9"/>
        <bgColor rgb="FFD9D2E9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6FA8DC"/>
        <bgColor rgb="FF6FA8DC"/>
      </patternFill>
    </fill>
    <fill>
      <patternFill patternType="solid">
        <fgColor rgb="FFFFF2CC"/>
        <bgColor rgb="FFFFF2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2">
    <xf numFmtId="0" fontId="0" fillId="0" borderId="0" xfId="0" applyFont="1" applyAlignment="1"/>
    <xf numFmtId="3" fontId="1" fillId="0" borderId="0" xfId="0" applyNumberFormat="1" applyFont="1"/>
    <xf numFmtId="3" fontId="1" fillId="0" borderId="0" xfId="0" applyNumberFormat="1" applyFont="1" applyAlignment="1"/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/>
    <xf numFmtId="3" fontId="1" fillId="0" borderId="3" xfId="0" applyNumberFormat="1" applyFont="1" applyBorder="1" applyAlignment="1"/>
    <xf numFmtId="3" fontId="1" fillId="0" borderId="2" xfId="0" applyNumberFormat="1" applyFont="1" applyBorder="1" applyAlignment="1"/>
    <xf numFmtId="3" fontId="1" fillId="3" borderId="4" xfId="0" applyNumberFormat="1" applyFont="1" applyFill="1" applyBorder="1" applyAlignment="1"/>
    <xf numFmtId="3" fontId="1" fillId="0" borderId="2" xfId="0" applyNumberFormat="1" applyFont="1" applyBorder="1"/>
    <xf numFmtId="3" fontId="1" fillId="0" borderId="5" xfId="0" applyNumberFormat="1" applyFont="1" applyBorder="1" applyAlignment="1"/>
    <xf numFmtId="3" fontId="1" fillId="0" borderId="6" xfId="0" applyNumberFormat="1" applyFont="1" applyBorder="1" applyAlignment="1"/>
    <xf numFmtId="3" fontId="1" fillId="3" borderId="7" xfId="0" applyNumberFormat="1" applyFont="1" applyFill="1" applyBorder="1" applyAlignment="1"/>
    <xf numFmtId="3" fontId="4" fillId="0" borderId="6" xfId="0" applyNumberFormat="1" applyFont="1" applyBorder="1" applyAlignment="1">
      <alignment wrapText="1"/>
    </xf>
    <xf numFmtId="3" fontId="1" fillId="4" borderId="0" xfId="0" applyNumberFormat="1" applyFont="1" applyFill="1" applyAlignment="1"/>
    <xf numFmtId="3" fontId="5" fillId="0" borderId="0" xfId="0" applyNumberFormat="1" applyFont="1" applyAlignment="1">
      <alignment horizontal="center" vertical="center"/>
    </xf>
    <xf numFmtId="3" fontId="1" fillId="5" borderId="4" xfId="0" applyNumberFormat="1" applyFont="1" applyFill="1" applyBorder="1" applyAlignment="1">
      <alignment horizontal="center"/>
    </xf>
    <xf numFmtId="3" fontId="1" fillId="5" borderId="7" xfId="0" applyNumberFormat="1" applyFont="1" applyFill="1" applyBorder="1" applyAlignment="1">
      <alignment horizontal="center"/>
    </xf>
    <xf numFmtId="3" fontId="1" fillId="0" borderId="6" xfId="0" applyNumberFormat="1" applyFont="1" applyBorder="1"/>
    <xf numFmtId="3" fontId="1" fillId="0" borderId="8" xfId="0" applyNumberFormat="1" applyFont="1" applyBorder="1" applyAlignment="1"/>
    <xf numFmtId="3" fontId="1" fillId="0" borderId="9" xfId="0" applyNumberFormat="1" applyFont="1" applyBorder="1" applyAlignment="1"/>
    <xf numFmtId="3" fontId="1" fillId="5" borderId="10" xfId="0" applyNumberFormat="1" applyFont="1" applyFill="1" applyBorder="1" applyAlignment="1">
      <alignment horizontal="center"/>
    </xf>
    <xf numFmtId="3" fontId="1" fillId="0" borderId="9" xfId="0" applyNumberFormat="1" applyFont="1" applyBorder="1"/>
    <xf numFmtId="0" fontId="1" fillId="0" borderId="6" xfId="0" applyFont="1" applyBorder="1"/>
    <xf numFmtId="3" fontId="1" fillId="5" borderId="4" xfId="0" applyNumberFormat="1" applyFont="1" applyFill="1" applyBorder="1" applyAlignment="1"/>
    <xf numFmtId="3" fontId="1" fillId="5" borderId="7" xfId="0" applyNumberFormat="1" applyFont="1" applyFill="1" applyBorder="1" applyAlignment="1"/>
    <xf numFmtId="3" fontId="1" fillId="5" borderId="10" xfId="0" applyNumberFormat="1" applyFont="1" applyFill="1" applyBorder="1" applyAlignment="1"/>
    <xf numFmtId="0" fontId="1" fillId="0" borderId="6" xfId="0" applyFont="1" applyBorder="1" applyAlignment="1"/>
    <xf numFmtId="0" fontId="1" fillId="0" borderId="9" xfId="0" applyFont="1" applyBorder="1" applyAlignment="1"/>
    <xf numFmtId="0" fontId="1" fillId="5" borderId="7" xfId="0" applyFont="1" applyFill="1" applyBorder="1" applyAlignment="1"/>
    <xf numFmtId="3" fontId="1" fillId="0" borderId="11" xfId="0" applyNumberFormat="1" applyFont="1" applyBorder="1" applyAlignment="1">
      <alignment horizontal="left" vertical="center"/>
    </xf>
    <xf numFmtId="3" fontId="1" fillId="0" borderId="4" xfId="0" applyNumberFormat="1" applyFont="1" applyBorder="1" applyAlignment="1"/>
    <xf numFmtId="3" fontId="1" fillId="0" borderId="0" xfId="0" applyNumberFormat="1" applyFont="1" applyAlignment="1">
      <alignment horizontal="left" vertical="center"/>
    </xf>
    <xf numFmtId="3" fontId="1" fillId="0" borderId="7" xfId="0" applyNumberFormat="1" applyFont="1" applyBorder="1"/>
    <xf numFmtId="3" fontId="1" fillId="0" borderId="7" xfId="0" applyNumberFormat="1" applyFont="1" applyBorder="1" applyAlignment="1"/>
    <xf numFmtId="0" fontId="1" fillId="0" borderId="0" xfId="0" applyFont="1" applyAlignment="1"/>
    <xf numFmtId="4" fontId="1" fillId="0" borderId="7" xfId="0" applyNumberFormat="1" applyFont="1" applyBorder="1"/>
    <xf numFmtId="3" fontId="5" fillId="6" borderId="0" xfId="0" applyNumberFormat="1" applyFont="1" applyFill="1" applyAlignment="1">
      <alignment horizontal="center" vertical="center"/>
    </xf>
    <xf numFmtId="3" fontId="5" fillId="6" borderId="7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/>
    <xf numFmtId="3" fontId="1" fillId="0" borderId="4" xfId="0" applyNumberFormat="1" applyFont="1" applyBorder="1"/>
    <xf numFmtId="3" fontId="5" fillId="6" borderId="12" xfId="0" applyNumberFormat="1" applyFont="1" applyFill="1" applyBorder="1" applyAlignment="1">
      <alignment horizontal="center" vertical="center"/>
    </xf>
    <xf numFmtId="3" fontId="5" fillId="6" borderId="10" xfId="0" applyNumberFormat="1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0" fontId="8" fillId="0" borderId="0" xfId="0" applyFont="1" applyAlignment="1"/>
    <xf numFmtId="3" fontId="9" fillId="0" borderId="0" xfId="0" applyNumberFormat="1" applyFont="1"/>
    <xf numFmtId="0" fontId="8" fillId="0" borderId="17" xfId="0" applyFont="1" applyBorder="1" applyAlignment="1"/>
    <xf numFmtId="0" fontId="8" fillId="0" borderId="18" xfId="0" applyFont="1" applyBorder="1" applyAlignment="1"/>
    <xf numFmtId="3" fontId="1" fillId="0" borderId="19" xfId="0" applyNumberFormat="1" applyFont="1" applyBorder="1"/>
    <xf numFmtId="0" fontId="8" fillId="0" borderId="20" xfId="0" applyFont="1" applyBorder="1" applyAlignment="1"/>
    <xf numFmtId="0" fontId="8" fillId="0" borderId="0" xfId="0" applyFont="1" applyBorder="1" applyAlignment="1"/>
    <xf numFmtId="0" fontId="0" fillId="0" borderId="0" xfId="0" applyFont="1" applyBorder="1" applyAlignment="1"/>
    <xf numFmtId="3" fontId="1" fillId="0" borderId="21" xfId="0" applyNumberFormat="1" applyFont="1" applyBorder="1"/>
    <xf numFmtId="3" fontId="9" fillId="0" borderId="21" xfId="0" applyNumberFormat="1" applyFont="1" applyBorder="1"/>
    <xf numFmtId="0" fontId="10" fillId="0" borderId="20" xfId="0" applyFont="1" applyBorder="1" applyAlignment="1"/>
    <xf numFmtId="3" fontId="1" fillId="0" borderId="0" xfId="0" applyNumberFormat="1" applyFont="1" applyBorder="1"/>
    <xf numFmtId="3" fontId="9" fillId="0" borderId="0" xfId="0" applyNumberFormat="1" applyFont="1" applyAlignment="1"/>
    <xf numFmtId="0" fontId="0" fillId="8" borderId="18" xfId="0" applyFont="1" applyFill="1" applyBorder="1" applyAlignment="1"/>
    <xf numFmtId="0" fontId="8" fillId="0" borderId="20" xfId="0" applyFont="1" applyBorder="1" applyAlignment="1">
      <alignment wrapText="1"/>
    </xf>
    <xf numFmtId="0" fontId="8" fillId="0" borderId="2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0" fillId="8" borderId="0" xfId="0" applyFont="1" applyFill="1" applyBorder="1" applyAlignment="1"/>
    <xf numFmtId="0" fontId="8" fillId="0" borderId="18" xfId="0" applyFont="1" applyBorder="1" applyAlignment="1">
      <alignment horizontal="left" vertical="center"/>
    </xf>
    <xf numFmtId="0" fontId="0" fillId="0" borderId="21" xfId="0" applyFont="1" applyBorder="1" applyAlignment="1"/>
    <xf numFmtId="3" fontId="11" fillId="0" borderId="0" xfId="0" applyNumberFormat="1" applyFont="1" applyBorder="1" applyAlignment="1">
      <alignment horizontal="left" vertical="center"/>
    </xf>
    <xf numFmtId="3" fontId="9" fillId="0" borderId="18" xfId="0" applyNumberFormat="1" applyFont="1" applyBorder="1"/>
    <xf numFmtId="3" fontId="9" fillId="0" borderId="0" xfId="0" applyNumberFormat="1" applyFont="1" applyBorder="1"/>
    <xf numFmtId="3" fontId="9" fillId="0" borderId="0" xfId="1" applyNumberFormat="1" applyFont="1" applyBorder="1" applyAlignment="1">
      <alignment vertical="center" wrapText="1"/>
    </xf>
    <xf numFmtId="3" fontId="1" fillId="0" borderId="25" xfId="0" applyNumberFormat="1" applyFont="1" applyBorder="1"/>
    <xf numFmtId="3" fontId="1" fillId="0" borderId="26" xfId="0" applyNumberFormat="1" applyFont="1" applyBorder="1"/>
    <xf numFmtId="0" fontId="8" fillId="0" borderId="28" xfId="0" applyFont="1" applyBorder="1" applyAlignment="1"/>
    <xf numFmtId="0" fontId="0" fillId="8" borderId="29" xfId="0" applyFont="1" applyFill="1" applyBorder="1" applyAlignment="1"/>
    <xf numFmtId="3" fontId="1" fillId="0" borderId="30" xfId="0" applyNumberFormat="1" applyFont="1" applyBorder="1"/>
    <xf numFmtId="0" fontId="0" fillId="0" borderId="26" xfId="0" applyFont="1" applyBorder="1" applyAlignment="1"/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horizontal="left" vertical="center"/>
    </xf>
    <xf numFmtId="0" fontId="0" fillId="0" borderId="29" xfId="0" applyFont="1" applyFill="1" applyBorder="1" applyAlignment="1"/>
    <xf numFmtId="3" fontId="11" fillId="0" borderId="29" xfId="0" applyNumberFormat="1" applyFont="1" applyBorder="1" applyAlignment="1">
      <alignment horizontal="left" vertical="center"/>
    </xf>
    <xf numFmtId="3" fontId="0" fillId="0" borderId="27" xfId="0" applyNumberFormat="1" applyFont="1" applyBorder="1" applyAlignment="1"/>
    <xf numFmtId="3" fontId="0" fillId="0" borderId="30" xfId="0" applyNumberFormat="1" applyFont="1" applyBorder="1" applyAlignment="1"/>
    <xf numFmtId="3" fontId="13" fillId="0" borderId="16" xfId="0" applyNumberFormat="1" applyFont="1" applyBorder="1" applyAlignment="1">
      <alignment horizontal="center" vertical="center"/>
    </xf>
    <xf numFmtId="0" fontId="16" fillId="0" borderId="0" xfId="0" applyFont="1" applyAlignment="1"/>
    <xf numFmtId="3" fontId="1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17" fillId="0" borderId="0" xfId="0" applyNumberFormat="1" applyFont="1"/>
    <xf numFmtId="3" fontId="17" fillId="0" borderId="0" xfId="0" applyNumberFormat="1" applyFont="1" applyAlignment="1"/>
    <xf numFmtId="3" fontId="18" fillId="0" borderId="0" xfId="0" applyNumberFormat="1" applyFont="1" applyAlignment="1"/>
    <xf numFmtId="0" fontId="19" fillId="0" borderId="0" xfId="0" applyFont="1" applyAlignment="1"/>
    <xf numFmtId="3" fontId="22" fillId="0" borderId="0" xfId="0" applyNumberFormat="1" applyFont="1"/>
    <xf numFmtId="0" fontId="23" fillId="0" borderId="0" xfId="0" applyFont="1" applyAlignment="1">
      <alignment shrinkToFit="1"/>
    </xf>
    <xf numFmtId="0" fontId="24" fillId="0" borderId="0" xfId="1" applyFont="1" applyAlignment="1">
      <alignment shrinkToFit="1"/>
    </xf>
    <xf numFmtId="0" fontId="23" fillId="0" borderId="0" xfId="0" applyFont="1" applyAlignment="1">
      <alignment wrapText="1"/>
    </xf>
    <xf numFmtId="0" fontId="0" fillId="0" borderId="0" xfId="0" applyFont="1" applyFill="1" applyAlignment="1"/>
    <xf numFmtId="3" fontId="2" fillId="10" borderId="22" xfId="0" applyNumberFormat="1" applyFont="1" applyFill="1" applyBorder="1" applyAlignment="1">
      <alignment horizontal="left" vertical="center"/>
    </xf>
    <xf numFmtId="0" fontId="0" fillId="10" borderId="23" xfId="0" applyFont="1" applyFill="1" applyBorder="1" applyAlignment="1">
      <alignment vertical="center"/>
    </xf>
    <xf numFmtId="0" fontId="0" fillId="10" borderId="24" xfId="0" applyFont="1" applyFill="1" applyBorder="1" applyAlignment="1">
      <alignment vertical="center"/>
    </xf>
    <xf numFmtId="3" fontId="5" fillId="0" borderId="3" xfId="0" applyNumberFormat="1" applyFont="1" applyBorder="1" applyAlignment="1">
      <alignment horizontal="center" vertical="center"/>
    </xf>
    <xf numFmtId="0" fontId="1" fillId="0" borderId="5" xfId="0" applyFont="1" applyBorder="1"/>
    <xf numFmtId="3" fontId="5" fillId="7" borderId="14" xfId="0" applyNumberFormat="1" applyFont="1" applyFill="1" applyBorder="1" applyAlignment="1">
      <alignment horizontal="center" vertical="center"/>
    </xf>
    <xf numFmtId="0" fontId="1" fillId="0" borderId="15" xfId="0" applyFont="1" applyBorder="1"/>
    <xf numFmtId="3" fontId="5" fillId="7" borderId="12" xfId="0" applyNumberFormat="1" applyFont="1" applyFill="1" applyBorder="1" applyAlignment="1">
      <alignment horizontal="center" vertical="center"/>
    </xf>
    <xf numFmtId="0" fontId="1" fillId="0" borderId="10" xfId="0" applyFont="1" applyBorder="1"/>
    <xf numFmtId="3" fontId="14" fillId="0" borderId="23" xfId="0" applyNumberFormat="1" applyFont="1" applyBorder="1" applyAlignment="1">
      <alignment wrapText="1"/>
    </xf>
    <xf numFmtId="0" fontId="15" fillId="0" borderId="23" xfId="0" applyFont="1" applyBorder="1" applyAlignment="1">
      <alignment wrapText="1"/>
    </xf>
    <xf numFmtId="0" fontId="15" fillId="0" borderId="24" xfId="0" applyFont="1" applyBorder="1" applyAlignment="1">
      <alignment wrapText="1"/>
    </xf>
    <xf numFmtId="0" fontId="20" fillId="9" borderId="22" xfId="0" applyFont="1" applyFill="1" applyBorder="1" applyAlignment="1">
      <alignment horizontal="center" vertical="center"/>
    </xf>
    <xf numFmtId="0" fontId="21" fillId="9" borderId="23" xfId="0" applyFont="1" applyFill="1" applyBorder="1" applyAlignment="1">
      <alignment horizontal="center" vertical="center"/>
    </xf>
    <xf numFmtId="0" fontId="21" fillId="9" borderId="24" xfId="0" applyFont="1" applyFill="1" applyBorder="1" applyAlignment="1">
      <alignment horizontal="center" vertical="center"/>
    </xf>
    <xf numFmtId="3" fontId="9" fillId="0" borderId="2" xfId="0" applyNumberFormat="1" applyFont="1" applyBorder="1" applyAlignment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ajimetoushi.com/sinkokubunrikazei-sougoukazei/" TargetMode="External"/><Relationship Id="rId1" Type="http://schemas.openxmlformats.org/officeDocument/2006/relationships/hyperlink" Target="http://majimetoushi.com/samazamanakoujy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1041"/>
  <sheetViews>
    <sheetView tabSelected="1" workbookViewId="0">
      <selection activeCell="E13" sqref="E13"/>
    </sheetView>
  </sheetViews>
  <sheetFormatPr defaultColWidth="14.42578125" defaultRowHeight="15.75" customHeight="1" x14ac:dyDescent="0.2"/>
  <cols>
    <col min="1" max="1" width="5.7109375" customWidth="1"/>
    <col min="2" max="2" width="31.42578125" customWidth="1"/>
    <col min="3" max="3" width="38.7109375" customWidth="1"/>
    <col min="4" max="4" width="19.28515625" customWidth="1"/>
    <col min="5" max="5" width="53.5703125" customWidth="1"/>
    <col min="6" max="6" width="13.28515625" customWidth="1"/>
    <col min="7" max="7" width="13.140625" customWidth="1"/>
    <col min="8" max="8" width="21.28515625" customWidth="1"/>
    <col min="9" max="9" width="15.42578125" customWidth="1"/>
    <col min="10" max="10" width="17.85546875" customWidth="1"/>
  </cols>
  <sheetData>
    <row r="1" spans="1:22" ht="13.5" thickBot="1" x14ac:dyDescent="0.25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7.75" customHeight="1" thickBot="1" x14ac:dyDescent="0.25">
      <c r="A2" s="1"/>
      <c r="B2" s="96" t="s">
        <v>0</v>
      </c>
      <c r="C2" s="97"/>
      <c r="D2" s="97"/>
      <c r="E2" s="98"/>
      <c r="F2" s="3"/>
      <c r="G2" s="3"/>
      <c r="H2" s="3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3.5" customHeight="1" x14ac:dyDescent="0.2">
      <c r="A3" s="1"/>
      <c r="B3" s="3"/>
      <c r="C3" s="3"/>
      <c r="D3" s="3"/>
      <c r="E3" s="3"/>
      <c r="F3" s="3"/>
      <c r="G3" s="3"/>
      <c r="H3" s="3"/>
      <c r="I3" s="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3.5" thickBot="1" x14ac:dyDescent="0.25">
      <c r="A4" s="1"/>
      <c r="B4" s="1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46.5" customHeight="1" thickBot="1" x14ac:dyDescent="0.3">
      <c r="A5" s="1"/>
      <c r="B5" s="80" t="s">
        <v>108</v>
      </c>
      <c r="C5" s="105" t="s">
        <v>109</v>
      </c>
      <c r="D5" s="106"/>
      <c r="E5" s="10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 customHeight="1" x14ac:dyDescent="0.2">
      <c r="A6" s="1"/>
      <c r="F6" s="9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s="90" customFormat="1" ht="15.75" customHeight="1" x14ac:dyDescent="0.2">
      <c r="A7" s="87"/>
      <c r="B7" s="88" t="s">
        <v>1</v>
      </c>
      <c r="C7" s="89" t="s">
        <v>2</v>
      </c>
      <c r="D7" s="88" t="s">
        <v>3</v>
      </c>
      <c r="E7" s="88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</row>
    <row r="8" spans="1:22" ht="13.5" thickBot="1" x14ac:dyDescent="0.25">
      <c r="A8" s="1"/>
      <c r="B8" s="1"/>
      <c r="C8" s="1"/>
      <c r="D8" s="2"/>
      <c r="E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86" customFormat="1" ht="23.25" customHeight="1" thickBot="1" x14ac:dyDescent="0.25">
      <c r="A9" s="82"/>
      <c r="B9" s="83" t="s">
        <v>4</v>
      </c>
      <c r="C9" s="83" t="s">
        <v>5</v>
      </c>
      <c r="D9" s="84" t="s">
        <v>6</v>
      </c>
      <c r="E9" s="85" t="s">
        <v>7</v>
      </c>
      <c r="F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</row>
    <row r="10" spans="1:22" ht="21.75" customHeight="1" x14ac:dyDescent="0.2">
      <c r="A10" s="1"/>
      <c r="B10" s="5" t="s">
        <v>8</v>
      </c>
      <c r="C10" s="111" t="s">
        <v>117</v>
      </c>
      <c r="D10" s="7">
        <v>0</v>
      </c>
      <c r="E10" s="8"/>
      <c r="F10" s="2" t="s">
        <v>9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36" x14ac:dyDescent="0.2">
      <c r="A11" s="1"/>
      <c r="B11" s="9" t="s">
        <v>8</v>
      </c>
      <c r="C11" s="10" t="s">
        <v>10</v>
      </c>
      <c r="D11" s="11">
        <v>0</v>
      </c>
      <c r="E11" s="12" t="s">
        <v>11</v>
      </c>
      <c r="F11" s="13">
        <f>IF(D10&lt;11000000,D10*0.155,IF(D10&lt;12000000,D10*0.154,IF(D10&lt;13000000,D10*0.147,IF(D10&lt;14000000,D10*0.143,IF(D10&lt;15000000,D10*0.14,IF(D10&lt;16000000,D10*0.137,IF(D10&lt;17000000,D10*0.134,IF(D10&lt;18000000,D10*0.131,IF(D10&lt;19000000,D10*0.13,IF(D10&lt;20000000,D10*0.129,2600000))))))))))</f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">
      <c r="A12" s="14"/>
      <c r="B12" s="5" t="s">
        <v>12</v>
      </c>
      <c r="C12" s="6" t="s">
        <v>13</v>
      </c>
      <c r="D12" s="15" t="s">
        <v>14</v>
      </c>
      <c r="E12" s="8"/>
      <c r="F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">
      <c r="A13" s="14"/>
      <c r="B13" s="9" t="s">
        <v>12</v>
      </c>
      <c r="C13" s="10" t="s">
        <v>15</v>
      </c>
      <c r="D13" s="16">
        <v>0</v>
      </c>
      <c r="E13" s="17"/>
      <c r="F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">
      <c r="A14" s="14"/>
      <c r="B14" s="18" t="s">
        <v>12</v>
      </c>
      <c r="C14" s="19" t="s">
        <v>16</v>
      </c>
      <c r="D14" s="20" t="s">
        <v>17</v>
      </c>
      <c r="E14" s="21"/>
      <c r="F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">
      <c r="A15" s="14"/>
      <c r="B15" s="9" t="s">
        <v>18</v>
      </c>
      <c r="C15" s="10" t="s">
        <v>19</v>
      </c>
      <c r="D15" s="16" t="s">
        <v>20</v>
      </c>
      <c r="E15" s="22"/>
      <c r="F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">
      <c r="A16" s="14"/>
      <c r="B16" s="9" t="s">
        <v>21</v>
      </c>
      <c r="C16" s="10" t="s">
        <v>22</v>
      </c>
      <c r="D16" s="16" t="s">
        <v>23</v>
      </c>
      <c r="E16" s="17"/>
      <c r="F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">
      <c r="A17" s="14"/>
      <c r="B17" s="9" t="s">
        <v>24</v>
      </c>
      <c r="C17" s="10" t="s">
        <v>25</v>
      </c>
      <c r="D17" s="16" t="s">
        <v>26</v>
      </c>
      <c r="E17" s="17"/>
      <c r="F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">
      <c r="A18" s="14"/>
      <c r="B18" s="5" t="s">
        <v>27</v>
      </c>
      <c r="C18" s="6" t="s">
        <v>28</v>
      </c>
      <c r="D18" s="23">
        <v>0</v>
      </c>
      <c r="E18" s="8"/>
      <c r="F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">
      <c r="A19" s="14"/>
      <c r="B19" s="9" t="s">
        <v>27</v>
      </c>
      <c r="C19" s="10" t="s">
        <v>29</v>
      </c>
      <c r="D19" s="24">
        <v>0</v>
      </c>
      <c r="E19" s="17"/>
      <c r="F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">
      <c r="A20" s="14"/>
      <c r="B20" s="9" t="s">
        <v>27</v>
      </c>
      <c r="C20" s="10" t="s">
        <v>30</v>
      </c>
      <c r="D20" s="24">
        <v>0</v>
      </c>
      <c r="E20" s="22"/>
      <c r="F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">
      <c r="A21" s="14"/>
      <c r="B21" s="9" t="s">
        <v>27</v>
      </c>
      <c r="C21" s="10" t="s">
        <v>31</v>
      </c>
      <c r="D21" s="24">
        <v>0</v>
      </c>
      <c r="E21" s="17"/>
      <c r="F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">
      <c r="A22" s="14"/>
      <c r="B22" s="18" t="s">
        <v>27</v>
      </c>
      <c r="C22" s="19" t="s">
        <v>32</v>
      </c>
      <c r="D22" s="25">
        <v>0</v>
      </c>
      <c r="E22" s="21"/>
      <c r="F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">
      <c r="A23" s="14"/>
      <c r="B23" s="5" t="s">
        <v>33</v>
      </c>
      <c r="C23" s="6" t="s">
        <v>34</v>
      </c>
      <c r="D23" s="23">
        <v>0</v>
      </c>
      <c r="E23" s="17"/>
      <c r="F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">
      <c r="A24" s="14"/>
      <c r="B24" s="9" t="s">
        <v>33</v>
      </c>
      <c r="C24" s="10" t="s">
        <v>35</v>
      </c>
      <c r="D24" s="24">
        <v>0</v>
      </c>
      <c r="E24" s="17"/>
      <c r="F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">
      <c r="A25" s="14"/>
      <c r="B25" s="18" t="s">
        <v>33</v>
      </c>
      <c r="C25" s="19" t="s">
        <v>36</v>
      </c>
      <c r="D25" s="25">
        <v>0</v>
      </c>
      <c r="E25" s="17"/>
      <c r="F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">
      <c r="A26" s="14"/>
      <c r="B26" s="5" t="s">
        <v>37</v>
      </c>
      <c r="C26" s="6" t="s">
        <v>38</v>
      </c>
      <c r="D26" s="23">
        <v>0</v>
      </c>
      <c r="E26" s="6"/>
      <c r="F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">
      <c r="A27" s="14"/>
      <c r="B27" s="9" t="s">
        <v>37</v>
      </c>
      <c r="C27" s="10" t="s">
        <v>39</v>
      </c>
      <c r="D27" s="24">
        <v>0</v>
      </c>
      <c r="E27" s="10"/>
      <c r="F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">
      <c r="A28" s="14"/>
      <c r="B28" s="9" t="s">
        <v>37</v>
      </c>
      <c r="C28" s="10" t="s">
        <v>40</v>
      </c>
      <c r="D28" s="24">
        <v>0</v>
      </c>
      <c r="E28" s="10"/>
      <c r="F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">
      <c r="A29" s="14"/>
      <c r="B29" s="9" t="s">
        <v>37</v>
      </c>
      <c r="C29" s="10" t="s">
        <v>41</v>
      </c>
      <c r="D29" s="24">
        <v>0</v>
      </c>
      <c r="E29" s="10"/>
      <c r="F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">
      <c r="A30" s="14"/>
      <c r="B30" s="9" t="s">
        <v>37</v>
      </c>
      <c r="C30" s="10" t="s">
        <v>42</v>
      </c>
      <c r="D30" s="24">
        <v>0</v>
      </c>
      <c r="E30" s="10"/>
      <c r="F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">
      <c r="A31" s="14"/>
      <c r="B31" s="9" t="s">
        <v>43</v>
      </c>
      <c r="C31" s="26" t="s">
        <v>44</v>
      </c>
      <c r="D31" s="24">
        <v>0</v>
      </c>
      <c r="E31" s="17"/>
      <c r="F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9.5" customHeight="1" x14ac:dyDescent="0.2">
      <c r="A32" s="14"/>
      <c r="B32" s="18" t="s">
        <v>43</v>
      </c>
      <c r="C32" s="27" t="s">
        <v>45</v>
      </c>
      <c r="D32" s="25">
        <v>0</v>
      </c>
      <c r="E32" s="21"/>
      <c r="F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">
      <c r="A33" s="14"/>
      <c r="B33" s="9" t="s">
        <v>46</v>
      </c>
      <c r="C33" s="26" t="s">
        <v>47</v>
      </c>
      <c r="D33" s="28">
        <v>0</v>
      </c>
      <c r="E33" s="22"/>
      <c r="F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">
      <c r="A34" s="14"/>
      <c r="B34" s="9" t="s">
        <v>48</v>
      </c>
      <c r="C34" s="10" t="s">
        <v>49</v>
      </c>
      <c r="D34" s="24">
        <v>0</v>
      </c>
      <c r="E34" s="10" t="s">
        <v>50</v>
      </c>
      <c r="F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">
      <c r="A35" s="14"/>
      <c r="B35" s="18" t="s">
        <v>51</v>
      </c>
      <c r="C35" s="19" t="s">
        <v>52</v>
      </c>
      <c r="D35" s="25">
        <v>0</v>
      </c>
      <c r="E35" s="19" t="s">
        <v>53</v>
      </c>
      <c r="F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6.5" thickBot="1" x14ac:dyDescent="0.25">
      <c r="A36" s="14"/>
      <c r="B36" s="2"/>
      <c r="C36" s="4"/>
      <c r="D36" s="2"/>
      <c r="E36" s="1"/>
      <c r="F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24.75" customHeight="1" thickBot="1" x14ac:dyDescent="0.25">
      <c r="A37" s="14"/>
      <c r="B37" s="108" t="s">
        <v>112</v>
      </c>
      <c r="C37" s="109"/>
      <c r="D37" s="109"/>
      <c r="E37" s="110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26.25" customHeight="1" x14ac:dyDescent="0.2">
      <c r="A38" s="14"/>
      <c r="B38" s="92" t="s">
        <v>113</v>
      </c>
      <c r="C38" s="93" t="s">
        <v>116</v>
      </c>
      <c r="D38" s="94" t="s">
        <v>114</v>
      </c>
      <c r="E38" s="9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2" customHeight="1" x14ac:dyDescent="0.2">
      <c r="A39" s="14"/>
      <c r="B39" s="4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21" customHeight="1" thickBot="1" x14ac:dyDescent="0.25">
      <c r="A40" s="14"/>
      <c r="B40" s="81" t="s">
        <v>92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">
      <c r="A41" s="14"/>
      <c r="B41" s="46" t="s">
        <v>80</v>
      </c>
      <c r="C41" s="47" t="s">
        <v>81</v>
      </c>
      <c r="D41" s="57">
        <v>0</v>
      </c>
      <c r="E41" s="48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">
      <c r="A42" s="14"/>
      <c r="B42" s="49" t="s">
        <v>82</v>
      </c>
      <c r="C42" s="50" t="s">
        <v>83</v>
      </c>
      <c r="D42" s="61">
        <v>0</v>
      </c>
      <c r="E42" s="5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">
      <c r="A43" s="14"/>
      <c r="B43" s="49" t="s">
        <v>84</v>
      </c>
      <c r="C43" s="50" t="s">
        <v>85</v>
      </c>
      <c r="D43" s="61">
        <v>0</v>
      </c>
      <c r="E43" s="5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2">
      <c r="A44" s="14"/>
      <c r="B44" s="49" t="s">
        <v>86</v>
      </c>
      <c r="C44" s="50" t="s">
        <v>87</v>
      </c>
      <c r="D44" s="61">
        <v>0</v>
      </c>
      <c r="E44" s="5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">
      <c r="A45" s="14"/>
      <c r="B45" s="54" t="s">
        <v>88</v>
      </c>
      <c r="C45" s="50" t="s">
        <v>89</v>
      </c>
      <c r="D45" s="61">
        <v>0</v>
      </c>
      <c r="E45" s="5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2">
      <c r="A46" s="14"/>
      <c r="B46" s="49" t="s">
        <v>90</v>
      </c>
      <c r="C46" s="50" t="s">
        <v>98</v>
      </c>
      <c r="D46" s="61">
        <v>0</v>
      </c>
      <c r="E46" s="5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6.5" thickBot="1" x14ac:dyDescent="0.25">
      <c r="A47" s="14"/>
      <c r="B47" s="49" t="s">
        <v>91</v>
      </c>
      <c r="C47" s="50" t="s">
        <v>97</v>
      </c>
      <c r="D47" s="61">
        <v>0</v>
      </c>
      <c r="E47" s="5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23.25" customHeight="1" thickTop="1" thickBot="1" x14ac:dyDescent="0.25">
      <c r="A48" s="14"/>
      <c r="B48" s="70"/>
      <c r="C48" s="75" t="s">
        <v>115</v>
      </c>
      <c r="D48" s="71">
        <f>SUM(D41:D47)</f>
        <v>0</v>
      </c>
      <c r="E48" s="7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2">
      <c r="A49" s="14"/>
      <c r="B49" s="50"/>
      <c r="C49" s="50"/>
      <c r="D49" s="51"/>
      <c r="E49" s="55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20.25" customHeight="1" thickBot="1" x14ac:dyDescent="0.25">
      <c r="A50" s="14"/>
      <c r="B50" s="81" t="s">
        <v>93</v>
      </c>
      <c r="C50" s="44"/>
      <c r="E50" s="1"/>
      <c r="F50" s="45" t="s">
        <v>110</v>
      </c>
      <c r="G50" s="45" t="s">
        <v>111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8.75" customHeight="1" x14ac:dyDescent="0.2">
      <c r="A51" s="14"/>
      <c r="B51" s="46" t="s">
        <v>94</v>
      </c>
      <c r="C51" s="62" t="s">
        <v>95</v>
      </c>
      <c r="D51" s="57">
        <v>0</v>
      </c>
      <c r="E51" s="65" t="s">
        <v>100</v>
      </c>
      <c r="F51" s="68">
        <f>D51*1/5*IF(D51*1/5&lt;=1950000,0.05,IF(D51*1/5&lt;=3300000,0.1,IF(D51*1/5&lt;=6950000,0.2,IF(D51*1/5&lt;=9000000,0.23,IF(D51*1/5&lt;=18000000,0.33,IF(D51*1/5&lt;=40000000,0.4,0.45))))))</f>
        <v>0</v>
      </c>
      <c r="G51" s="48">
        <f>D51*0.1</f>
        <v>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24" x14ac:dyDescent="0.2">
      <c r="A52" s="14"/>
      <c r="B52" s="59" t="s">
        <v>103</v>
      </c>
      <c r="C52" s="60" t="s">
        <v>104</v>
      </c>
      <c r="D52" s="61">
        <v>0</v>
      </c>
      <c r="E52" s="66" t="s">
        <v>101</v>
      </c>
      <c r="F52" s="69">
        <f>D52*0.3+D52*0.021</f>
        <v>0</v>
      </c>
      <c r="G52" s="52">
        <f>D52*0.09</f>
        <v>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36.75" customHeight="1" x14ac:dyDescent="0.2">
      <c r="A53" s="14"/>
      <c r="B53" s="59" t="s">
        <v>102</v>
      </c>
      <c r="C53" s="60" t="s">
        <v>105</v>
      </c>
      <c r="D53" s="61">
        <v>0</v>
      </c>
      <c r="E53" s="67" t="s">
        <v>101</v>
      </c>
      <c r="F53" s="69">
        <f>D53*0.15+D53*0.021</f>
        <v>0</v>
      </c>
      <c r="G53" s="52">
        <f>D53*0.05</f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39.75" customHeight="1" thickBot="1" x14ac:dyDescent="0.25">
      <c r="A54" s="14"/>
      <c r="B54" s="58" t="s">
        <v>96</v>
      </c>
      <c r="C54" s="60" t="s">
        <v>97</v>
      </c>
      <c r="D54" s="61">
        <v>0</v>
      </c>
      <c r="E54" s="64" t="s">
        <v>106</v>
      </c>
      <c r="F54" s="73">
        <f>D54*0.15315</f>
        <v>0</v>
      </c>
      <c r="G54" s="63">
        <f>D54*0.05</f>
        <v>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24.75" customHeight="1" thickTop="1" thickBot="1" x14ac:dyDescent="0.25">
      <c r="A55" s="14"/>
      <c r="B55" s="74"/>
      <c r="C55" s="75" t="s">
        <v>107</v>
      </c>
      <c r="D55" s="76"/>
      <c r="E55" s="77"/>
      <c r="F55" s="78">
        <f>SUM(F51:F54)</f>
        <v>0</v>
      </c>
      <c r="G55" s="79">
        <f>SUM(G51:G54)</f>
        <v>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6.5" thickBot="1" x14ac:dyDescent="0.25">
      <c r="A56" s="14"/>
      <c r="E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2">
      <c r="A57" s="14"/>
      <c r="B57" s="99" t="s">
        <v>54</v>
      </c>
      <c r="C57" s="29" t="s">
        <v>55</v>
      </c>
      <c r="D57" s="30">
        <f>D10</f>
        <v>0</v>
      </c>
      <c r="E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2">
      <c r="A58" s="14"/>
      <c r="B58" s="100"/>
      <c r="C58" s="31" t="s">
        <v>56</v>
      </c>
      <c r="D58" s="32">
        <f>IF(D57&lt;=1625000,650000,IF(D57&lt;=1800000,D57*0.4,(IF(D57&lt;=3600000,D57*0.3+180000,IF(D57&lt;=6600000,D57*0.2+540000,IF(D57&lt;=10000000,D57*0.1+1200000,2300000))))))</f>
        <v>650000</v>
      </c>
      <c r="E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2">
      <c r="A59" s="14"/>
      <c r="B59" s="100"/>
      <c r="C59" s="2" t="s">
        <v>57</v>
      </c>
      <c r="D59" s="32">
        <f>IF(D58=650000,0,D57-D58)</f>
        <v>0</v>
      </c>
      <c r="E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2">
      <c r="A60" s="14"/>
      <c r="B60" s="100"/>
      <c r="C60" s="2" t="s">
        <v>58</v>
      </c>
      <c r="D60" s="32">
        <f>D11</f>
        <v>0</v>
      </c>
      <c r="E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2">
      <c r="A61" s="14"/>
      <c r="B61" s="100"/>
      <c r="C61" s="2" t="s">
        <v>59</v>
      </c>
      <c r="D61" s="33">
        <v>380000</v>
      </c>
      <c r="E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2">
      <c r="A62" s="14"/>
      <c r="B62" s="100"/>
      <c r="C62" s="2" t="s">
        <v>60</v>
      </c>
      <c r="D62" s="32">
        <f>IF(D12="無",0, IF(D57&lt;=11200000,IF(D13&lt;=1030000,IF(D14="70歳以上",480000,380000),IF(D13&lt;=1500000,3800000,IF(D13&lt;=1550000,360000,IF(D13&lt;=1600000,310000,IF(D13&lt;=1667999,260000,IF(D13&lt;=1751999,210000,IF(D13&lt;=1831999,160000,IF(D13&lt;=1903999,110000,IF(D13&lt;=1971999,60000,IF(D13&lt;=2015999,30000,0)))))))))),IF(D57&lt;=11700000,IF(D13&lt;=1030000,IF(D14="70歳以上",320000,260000),IF(D13&lt;=1500000,260000,IF(D13&lt;=1550000,240000,IF(D13&lt;=1600000,210000,IF(D13&lt;=1667999,180000,IF(D13&lt;=1751999,140000,IF(D13&lt;=1831999,110000,IF(D13&lt;=1903999,80000,IF(D13&lt;=1971999,40000,IF(D13&lt;=2015999,20000,0)))))))))),IF(D57&lt;=12200000,IF(D13&lt;=1030000,IF(D14="70歳以上",160000,130000),IF(D13&lt;=1500000,130000,IF(D13&lt;=1550000,120000,IF(D13&lt;=1600000,110000,IF(D13&lt;=1667999,90000,IF(D13&lt;=1751999,70000,IF(D13&lt;=1831999,60000,IF(D13&lt;=1903999,40000,IF(D13&lt;=1971999,20000,IF(D13&lt;=2015999,10000,0))))))))))))))</f>
        <v>0</v>
      </c>
      <c r="E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2">
      <c r="A63" s="14"/>
      <c r="B63" s="100"/>
      <c r="C63" s="2" t="s">
        <v>61</v>
      </c>
      <c r="D63" s="32">
        <f>D18*380000+D19*630000+D20*380000+D21*480000+D22*580000</f>
        <v>0</v>
      </c>
      <c r="E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2">
      <c r="A64" s="14"/>
      <c r="B64" s="100"/>
      <c r="C64" s="2" t="s">
        <v>62</v>
      </c>
      <c r="D64" s="32">
        <f>D34</f>
        <v>0</v>
      </c>
      <c r="E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23.25" customHeight="1" x14ac:dyDescent="0.2">
      <c r="A65" s="14"/>
      <c r="B65" s="100"/>
      <c r="C65" s="2" t="s">
        <v>63</v>
      </c>
      <c r="D65" s="32">
        <f>IF(D15="障害者ではない",0,IF(D15="障害者である",270000,IF(D15="特別障害者である",400000)))+D23*270000+D24*400000+D25*750000</f>
        <v>0</v>
      </c>
      <c r="E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30" customHeight="1" x14ac:dyDescent="0.2">
      <c r="A66" s="14"/>
      <c r="B66" s="100"/>
      <c r="C66" s="2" t="s">
        <v>64</v>
      </c>
      <c r="D66" s="32">
        <f>IF(D16="寡婦ではない",0,IF(D16="寡婦である",270000,IF(D16="特別の寡婦である",350000)))</f>
        <v>0</v>
      </c>
      <c r="E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2">
      <c r="A67" s="14"/>
      <c r="B67" s="100"/>
      <c r="C67" s="2" t="s">
        <v>65</v>
      </c>
      <c r="D67" s="32">
        <f>IF(D17="勤労学生ではない",0,270000)</f>
        <v>0</v>
      </c>
      <c r="E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 x14ac:dyDescent="0.2">
      <c r="A68" s="1"/>
      <c r="B68" s="100"/>
      <c r="C68" s="2" t="s">
        <v>61</v>
      </c>
      <c r="D68" s="32">
        <f>D18*380000+D19*630000+D20*380000+D21*480000+D22*580000</f>
        <v>0</v>
      </c>
      <c r="E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 x14ac:dyDescent="0.2">
      <c r="A69" s="1"/>
      <c r="B69" s="100"/>
      <c r="C69" s="34" t="s">
        <v>66</v>
      </c>
      <c r="D69" s="32">
        <f>IF(MAX(IF(IF(D26&lt;=20000,D26,IF(D26&lt;=40000,D26/2+10000,IF(D26&lt;=80000,D26*1/4+20000,40000)))+IF(D27&lt;=25000,D27,IF(D27&lt;=50000,D27/2+12500,IF(D27&lt;=100000,D27*1/4+25000,50000)))&lt;=40000,IF(D26&lt;=20000,D26,IF(D26&lt;=40000,D26/2+10000,IF(D26&lt;=80000,D26*1/4+20000,40000)))+IF(D27&lt;=25000,D27,IF(D27&lt;=50000,D27/2+12500,IF(D27&lt;=100000,D27*1/4+25000,50000))),40000),IF(D26&lt;=20000,D26,IF(D26&lt;=40000,D26/2+10000,IF(D26&lt;=80000,D26*1/4+20000,40000))),IF(D27&lt;=25000,D27,IF(D27&lt;=50000,D27/2+12500,IF(D27&lt;=100000,D27*1/4+25000,50000))))+MAX(IF(IF(D28&lt;=20000,D28,IF(D28&lt;=40000,D28/2+10000,IF(D28&lt;=80000,D28*1/4+20000,40000)))+IF(D29&lt;=25000,D29,IF(D29&lt;=50000,D29/2+12500,IF(D29&lt;=100000,D29*1/4+25000,50000)))&lt;=40000,IF(D28&lt;=20000,D28,IF(D28&lt;=40000,D28/2+10000,IF(D28&lt;=80000,D28*1/4+20000,40000)))+IF(D29&lt;=25000,D29,IF(D29&lt;=50000,D29/2+12500,IF(D29&lt;=100000,D29*1/4+25000,50000))),40000),IF(D28&lt;=20000,D28,IF(D28&lt;=40000,D28/2+10000,IF(D28&lt;=80000,D28*1/4+20000,40000))),IF(D29&lt;=25000,D29,IF(D29&lt;=50000,D29/2+12500,IF(D29&lt;=100000,D29*1/4+25000,50000))))+IF(D30&lt;=20000,D30,IF(D30&lt;=40000,D30/2+10000,IF(D30&lt;=80000,D30*1/4+20000,40000)))&lt;=120000,MAX(IF(IF(D26&lt;=20000,D26,IF(D26&lt;=40000,D26/2+10000,IF(D26&lt;=80000,D26*1/4+20000,40000)))+IF(D27&lt;=25000,D27,IF(D27&lt;=50000,D27/2+12500,IF(D27&lt;=100000,D27*1/4+25000,50000)))&lt;=40000,IF(D26&lt;=20000,D26,IF(D26&lt;=40000,D26/2+10000,IF(D26&lt;=80000,D26*1/4+20000,40000)))+IF(D27&lt;=25000,D27,IF(D27&lt;=50000,D27/2+12500,IF(D27&lt;=100000,D27*1/4+25000,50000))),40000),IF(D26&lt;=20000,D26,IF(D26&lt;=40000,D26/2+10000,IF(D26&lt;=80000,D26*1/4+20000,40000))),IF(D27&lt;=25000,D27,IF(D27&lt;=50000,D27/2+12500,IF(D27&lt;=100000,D27*1/4+25000,50000))))+MAX(IF(IF(D28&lt;=20000,D28,IF(D28&lt;=40000,D28/2+10000,IF(D28&lt;=80000,D28*1/4+20000,40000)))+IF(D29&lt;=25000,D29,IF(D29&lt;=50000,D29/2+12500,IF(D29&lt;=100000,D29*1/4+25000,50000)))&lt;=40000,IF(D28&lt;=20000,D28,IF(D28&lt;=40000,D28/2+10000,IF(D28&lt;=80000,D28*1/4+20000,40000)))+IF(D29&lt;=25000,D29,IF(D29&lt;=50000,D29/2+12500,IF(D29&lt;=100000,D29*1/4+25000,50000))),40000),IF(D28&lt;=20000,D28,IF(D28&lt;=40000,D28/2+10000,IF(D28&lt;=80000,D28*1/4+20000,40000))),IF(D29&lt;=25000,D29,IF(D29&lt;=50000,D29/2+12500,IF(D29&lt;=100000,D29*1/4+25000,50000))))+IF(D30&lt;=20000,D30,IF(D30&lt;=40000,D30/2+10000,IF(D30&lt;=80000,D30*1/4+20000,40000))),120000)</f>
        <v>0</v>
      </c>
      <c r="E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 x14ac:dyDescent="0.2">
      <c r="A70" s="1"/>
      <c r="B70" s="100"/>
      <c r="C70" s="2" t="s">
        <v>67</v>
      </c>
      <c r="D70" s="32">
        <f>IF(IF(D31&lt;=50000,D31,50000)+IF(D32&lt;=10000,D32,IF(D32&lt;=20000,D32/2+5000,15000))&lt;=50000,IF(D31&lt;=50000,D31,50000)+IF(D32&lt;=10000,D32,IF(D32&lt;=20000,D32/2+5000,15000)),50000)</f>
        <v>0</v>
      </c>
      <c r="E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 x14ac:dyDescent="0.2">
      <c r="A71" s="1"/>
      <c r="B71" s="100"/>
      <c r="C71" s="2" t="s">
        <v>68</v>
      </c>
      <c r="D71" s="32">
        <f>IF(D33-IF(D59*0.05&lt;=100000,D59*0.05,100000)&lt;=0,0,(D33-IF(D59*0.05&lt;=100000,D59*0.05,100000)))</f>
        <v>0</v>
      </c>
      <c r="E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 x14ac:dyDescent="0.2">
      <c r="A72" s="1"/>
      <c r="B72" s="100"/>
      <c r="C72" s="2" t="s">
        <v>52</v>
      </c>
      <c r="D72" s="32">
        <f>D35</f>
        <v>0</v>
      </c>
      <c r="E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.75" x14ac:dyDescent="0.2">
      <c r="A73" s="1"/>
      <c r="B73" s="100"/>
      <c r="C73" s="56" t="s">
        <v>99</v>
      </c>
      <c r="D73" s="32">
        <f>D48</f>
        <v>0</v>
      </c>
      <c r="E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.75" x14ac:dyDescent="0.2">
      <c r="A74" s="1"/>
      <c r="B74" s="100"/>
      <c r="C74" s="2" t="s">
        <v>69</v>
      </c>
      <c r="D74" s="32">
        <f>IF((D59-D60-D61-D62-D63-D64-D65-D66-D67-D68-D69-D70-D71-D72+D73)&lt;0,0,(D59-D60-D61-D62-D63-D64-D65-D66-D67-D68-D69-D70-D71-D72+D73))</f>
        <v>0</v>
      </c>
      <c r="E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.75" x14ac:dyDescent="0.2">
      <c r="A75" s="1"/>
      <c r="B75" s="100"/>
      <c r="C75" s="2" t="s">
        <v>70</v>
      </c>
      <c r="D75" s="35">
        <f>IF(D74&lt;1950000,0.05,IF(D74&lt;3300000,0.1,IF(D74&lt;6950000,0.2,IF(D74&lt;9000000,0.23,IF(D74&lt;18000000,0.33,IF(D74&lt;40000000,0.4,0.45))))))</f>
        <v>0.05</v>
      </c>
      <c r="E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.75" x14ac:dyDescent="0.2">
      <c r="A76" s="1"/>
      <c r="B76" s="100"/>
      <c r="C76" s="2" t="s">
        <v>71</v>
      </c>
      <c r="D76" s="32">
        <f>IF(D74&lt;1950000,0,IF(D74&lt;3300000,97500,IF(D74&lt;6950000,427500,IF(D74&lt;9000000,636000,IF(D74&lt;18000000,1536000,IF(D74&lt;40000000,2796000,4796000))))))</f>
        <v>0</v>
      </c>
      <c r="E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2">
      <c r="A77" s="1"/>
      <c r="B77" s="100"/>
      <c r="C77" s="36" t="s">
        <v>72</v>
      </c>
      <c r="D77" s="37">
        <f>D74*D75-D76+F55</f>
        <v>0</v>
      </c>
      <c r="E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.75" x14ac:dyDescent="0.2">
      <c r="A78" s="1"/>
      <c r="B78" s="99" t="s">
        <v>73</v>
      </c>
      <c r="C78" s="38" t="s">
        <v>56</v>
      </c>
      <c r="D78" s="39">
        <f>IF(D57&lt;=1625000,650000,IF(D57&lt;=1800000,D57*0.4,(IF(D57&lt;=3600000,D57*0.3+180000,IF(D57&lt;=6600000,D57*0.2+540000,IF(D57&lt;=10000000,D57*0.1+1200000,2300000))))))</f>
        <v>650000</v>
      </c>
      <c r="E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.75" x14ac:dyDescent="0.2">
      <c r="A79" s="1"/>
      <c r="B79" s="100"/>
      <c r="C79" s="2" t="s">
        <v>58</v>
      </c>
      <c r="D79" s="32">
        <f>D60</f>
        <v>0</v>
      </c>
      <c r="E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2.75" x14ac:dyDescent="0.2">
      <c r="A80" s="1"/>
      <c r="B80" s="100"/>
      <c r="C80" s="2" t="s">
        <v>59</v>
      </c>
      <c r="D80" s="33">
        <v>330000</v>
      </c>
      <c r="E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.75" x14ac:dyDescent="0.2">
      <c r="A81" s="1"/>
      <c r="B81" s="100"/>
      <c r="C81" s="2" t="s">
        <v>74</v>
      </c>
      <c r="D81" s="32">
        <f>IF(D12="無",0, IF(D57&lt;=11200000,IF(D13&lt;=1030000,IF(D14="70歳以上",380000,330000),IF(D13&lt;=1550000,3300000,IF(D13&lt;=1600000,310000,IF(D13&lt;1668000,260000,IF(D13&lt;1752000,210000,IF(D13&lt;1832000,160000,IF(D13&lt;1904000,110000,IF(D13&lt;1972000,60000,IF(D13&lt;2016000,30000,0))))))))),IF(D57&lt;=11700000,IF(D13&lt;=1030000,IF(D14="70歳以上",260000,220000),IF(D13&lt;=1550000,220000,IF(D13&lt;=1600000,210000,IF(D13&lt;1668000,180000,IF(D13&lt;1752000,140000,IF(D13&lt;1832000,110000,IF(D13&lt;1904000,80000,IF(D13&lt;1972000,40000,IF(D13&lt;2016000,20000,IF(D13&lt;2016000,20000,0)))))))))),IF(D57&lt;=12200000,IF(D13&lt;=1030000,IF(D14="70歳以上",130000,110000),IF(D13&lt;=1550000,110000,IF(D13&lt;=1600000,110000,IF(D13&lt;1668000,900000,IF(D13&lt;1752000,70000,IF(D13&lt;1832000,60000,IF(D13&lt;1904000,40000,IF(D13&lt;1972000,20000,IF(D13&lt;2016000,10000,0)))))))))))))</f>
        <v>0</v>
      </c>
      <c r="E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2.75" x14ac:dyDescent="0.2">
      <c r="A82" s="1"/>
      <c r="B82" s="100"/>
      <c r="C82" s="2" t="s">
        <v>61</v>
      </c>
      <c r="D82" s="32">
        <f>D18*330000+D19*450000+D20*330000+D21*380000+D22*450000</f>
        <v>0</v>
      </c>
      <c r="E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2.75" x14ac:dyDescent="0.2">
      <c r="A83" s="1"/>
      <c r="B83" s="100"/>
      <c r="C83" s="2" t="s">
        <v>62</v>
      </c>
      <c r="D83" s="32">
        <f>D34</f>
        <v>0</v>
      </c>
      <c r="E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2.75" x14ac:dyDescent="0.2">
      <c r="A84" s="1"/>
      <c r="B84" s="100"/>
      <c r="C84" s="2" t="s">
        <v>63</v>
      </c>
      <c r="D84" s="32">
        <f>IF(D15="障害者ではない",0,IF(D15="障害者である",260000,IF(D15="特別障害者である",300000)))+D23*260000+D24*300000+D25*530000</f>
        <v>0</v>
      </c>
      <c r="E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2.75" x14ac:dyDescent="0.2">
      <c r="A85" s="1"/>
      <c r="B85" s="100"/>
      <c r="C85" s="2" t="s">
        <v>64</v>
      </c>
      <c r="D85" s="32">
        <f>IF(D16="寡婦ではない",0,IF(D16="寡婦である",260000,IF(D16="特別の寡婦である",300000)))</f>
        <v>0</v>
      </c>
      <c r="E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2.75" x14ac:dyDescent="0.2">
      <c r="A86" s="1"/>
      <c r="B86" s="100"/>
      <c r="C86" s="2" t="s">
        <v>65</v>
      </c>
      <c r="D86" s="32">
        <f>IF(D17="勤労学生ではない",0,260000)</f>
        <v>0</v>
      </c>
      <c r="E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2.75" x14ac:dyDescent="0.2">
      <c r="A87" s="1"/>
      <c r="B87" s="100"/>
      <c r="C87" s="2" t="s">
        <v>61</v>
      </c>
      <c r="D87" s="32">
        <f>D18*330000+D19*450000+D20*330000+D21*380000+D22*450000</f>
        <v>0</v>
      </c>
      <c r="E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2.75" x14ac:dyDescent="0.2">
      <c r="A88" s="1"/>
      <c r="B88" s="100"/>
      <c r="C88" s="34" t="s">
        <v>66</v>
      </c>
      <c r="D88" s="32">
        <f>IF(MAX(IF(IF(D26&lt;=12000,D26,IF(D26&lt;=32000,D26/2+6000,IF(D26&lt;=56000,D26*1/4+14000,28000)))+IF(D27&lt;=15000,D27,IF(D27&lt;=40000,D27/2+7500,IF(D27&lt;=70000,D27*1/4+17500,35000)))&lt;=28000,IF(D26&lt;=12000,D26,IF(D26&lt;=32000,D26/2+6000,IF(D26&lt;=56000,D26*1/4+14000,28000)))+IF(D27&lt;=15000,D27,IF(D27&lt;=40000,D27/2+7500,IF(D27&lt;=70000,D27*1/4+17500,35000))),28000),IF(D26&lt;=12000,D26,IF(D26&lt;=32000,D26/2+6000,IF(D26&lt;=56000,D26*1/4+14000,28000))),IF(D27&lt;=15000,D27,IF(D27&lt;=40000,D27/2+7500,IF(D27&lt;=70000,D27*1/4+17500,35000))))+MAX(IF(IF(D28&lt;=12000,D28,IF(D28&lt;=32000,D28/2+6000,IF(D28&lt;=56000,D28*1/4+14000,28000)))+IF(D29&lt;=15000,D29,IF(D29&lt;=40000,D29/2+7500,IF(D29&lt;=70000,D29*1/4+17500,35000)))&lt;=28000,IF(D28&lt;=20000,D28,IF(D28&lt;=40000,D28/2+10000,IF(D28&lt;=80000,D28*1/4+20000,28000)))+IF(D29&lt;=15000,D29,IF(D29&lt;=40000,D29/2+7500,IF(D29&lt;=70000,D29*1/4+17500,35000))),28000),IF(D28&lt;=12000,D28,IF(D28&lt;=32000,D28/2+6000,IF(D28&lt;=56000,D28*1/4+14000,28000))),IF(D29&lt;=15000,D29,IF(D29&lt;=40000,D29/2+7500,IF(D29&lt;=70000,D29*1/4+17500,35000))))+IF(D30&lt;=12000,D30,IF(D30&lt;=32000,D30/2+6000,IF(D30&lt;=56000,D30*1/4+14000,28000)))&lt;=70000,MAX(IF(IF(D26&lt;=12000,D26,IF(D26&lt;=32000,D26/2+6000,IF(D26&lt;=56000,D26*1/4+14000,28000)))+IF(D27&lt;=15000,D27,IF(D27&lt;=40000,D27/2+7500,IF(D27&lt;=70000,D27*1/4+17500,35000)))&lt;=28000,IF(D26&lt;=12000,D26,IF(D26&lt;=32000,D26/2+6000,IF(D26&lt;=56000,D26*1/4+14000,28000)))+IF(D27&lt;=15000,D27,IF(D27&lt;=40000,D27/2+7500,IF(D27&lt;=70000,D27*1/4+17500,35000))),28000),IF(D26&lt;=12000,D26,IF(D26&lt;=32000,D26/2+6000,IF(D26&lt;=56000,D26*1/4+14000,28000))),IF(D27&lt;=15000,D27,IF(D27&lt;=40000,D27/2+7500,IF(D27&lt;=70000,D27*1/4+17500,35000))))+MAX(IF(IF(D28&lt;=12000,D28,IF(D28&lt;=32000,D28/2+6000,IF(D28&lt;=56000,D28*1/4+14000,28000)))+IF(D29&lt;=15000,D29,IF(D29&lt;=40000,D29/2+7500,IF(D29&lt;=70000,D29*1/4+17500,35000)))&lt;=28000,IF(D28&lt;=12000,D28,IF(D28&lt;=32000,D28/2+6000,IF(D28&lt;=56000,D28*1/4+14000,28000)))+IF(D29&lt;=15000,D29,IF(D29&lt;=40000,D29/2+7500,IF(D29&lt;=70000,D29*1/4+17500,35000))),28000),IF(D28&lt;=12000,D28,IF(D28&lt;=32000,D28/2+6000,IF(D28&lt;=56000,D28*1/4+14000,28000))),IF(D29&lt;=15000,D29,IF(D29&lt;=40000,D29/2+7500,IF(D29&lt;=70000,D29*1/4+17500,35000))))+IF(D30&lt;=12000,D30,IF(D30&lt;=32000,D30/2+6000,IF(D30&lt;=56000,D30*1/4+14000,28000))),70000)</f>
        <v>0</v>
      </c>
      <c r="E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2.75" x14ac:dyDescent="0.2">
      <c r="A89" s="1"/>
      <c r="B89" s="100"/>
      <c r="C89" s="2" t="s">
        <v>67</v>
      </c>
      <c r="D89" s="32">
        <f>IF(IF(D31&lt;=50000,D31*0.5,25000)+IF(D32&lt;=5000,D32,IF(D32&lt;=15000,D32/2+2500,10000))&lt;=25000,IF(D31&lt;=50000*0.5,D31,25000)+IF(D32&lt;=5000,D32,IF(D32&lt;=15000,D32/2+2500,10000)),25000)</f>
        <v>0</v>
      </c>
      <c r="E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2.75" x14ac:dyDescent="0.2">
      <c r="A90" s="1"/>
      <c r="B90" s="100"/>
      <c r="C90" s="2" t="s">
        <v>68</v>
      </c>
      <c r="D90" s="32">
        <f>IF(D33-IF(D59*0.05&lt;=100000,D59*0.05,100000)&lt;=0,0,(D33-IF(D59*0.05&lt;=100000,D59*0.05,100000)))</f>
        <v>0</v>
      </c>
      <c r="E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2.75" x14ac:dyDescent="0.2">
      <c r="A91" s="1"/>
      <c r="B91" s="100"/>
      <c r="C91" s="2" t="s">
        <v>52</v>
      </c>
      <c r="D91" s="32">
        <f>D35</f>
        <v>0</v>
      </c>
      <c r="E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2.75" x14ac:dyDescent="0.2">
      <c r="A92" s="1"/>
      <c r="B92" s="100"/>
      <c r="C92" s="2" t="s">
        <v>69</v>
      </c>
      <c r="D92" s="32">
        <f>IF((D57-D78-D79-D80-D81-D82-D83-D84-D85-D86-D87-D88-D89-D90-D91+D48)&lt;0,0,(D57-D78-D79-D80-D81-D82-D83-D85-D86-D87-D88-D89-D90-D91+D48))</f>
        <v>0</v>
      </c>
      <c r="E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2.75" x14ac:dyDescent="0.2">
      <c r="A93" s="1"/>
      <c r="B93" s="100"/>
      <c r="C93" s="2" t="s">
        <v>75</v>
      </c>
      <c r="D93" s="33">
        <v>5000</v>
      </c>
      <c r="E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2.75" x14ac:dyDescent="0.2">
      <c r="A94" s="1"/>
      <c r="B94" s="100"/>
      <c r="C94" s="2" t="s">
        <v>76</v>
      </c>
      <c r="D94" s="32">
        <f>D92*0.1</f>
        <v>0</v>
      </c>
      <c r="E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2">
      <c r="A95" s="1"/>
      <c r="B95" s="100"/>
      <c r="C95" s="40" t="s">
        <v>77</v>
      </c>
      <c r="D95" s="41">
        <f>D93+D94+G55</f>
        <v>5000</v>
      </c>
      <c r="E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2">
      <c r="A96" s="1"/>
      <c r="B96" s="42" t="s">
        <v>78</v>
      </c>
      <c r="C96" s="101">
        <f>D95*0.2/(0.9-D75*1.021)+2000</f>
        <v>3177.9256728900409</v>
      </c>
      <c r="D96" s="102"/>
      <c r="E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2">
      <c r="A97" s="1"/>
      <c r="B97" s="43" t="s">
        <v>79</v>
      </c>
      <c r="C97" s="103">
        <f>D77+IF(D92*0.07&lt;=136500,D92*0.07,136500)</f>
        <v>0</v>
      </c>
      <c r="D97" s="104"/>
      <c r="E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2.75" x14ac:dyDescent="0.2">
      <c r="A98" s="1"/>
      <c r="B98" s="1"/>
      <c r="C98" s="1"/>
      <c r="D98" s="1"/>
      <c r="E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2.75" x14ac:dyDescent="0.2">
      <c r="A99" s="1"/>
      <c r="B99" s="1"/>
      <c r="C99" s="1"/>
      <c r="D99" s="1"/>
      <c r="E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2.75" x14ac:dyDescent="0.2">
      <c r="A100" s="1"/>
      <c r="B100" s="1"/>
      <c r="C100" s="1"/>
      <c r="D100" s="1"/>
      <c r="E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2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2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2.7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2.7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2.7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2.7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2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2.7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2.7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2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2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2.7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2.7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2.7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2.7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2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2.7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2.7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2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2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2.7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2.7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2.7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2.7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2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2.7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2.7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2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2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2.7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2.7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2.7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2.7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2.7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2.7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2.7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2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2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2.7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2.7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2.7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2.7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2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2.7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2.7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2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2.7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2.7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2.7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2.7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2.7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2.7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2.7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2.7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2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2.7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2.7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2.7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2.7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2.7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2.7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2.75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2.75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2.75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2.75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2.75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1:22" ht="12.75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1:22" ht="12.75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1:22" ht="12.75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1:22" ht="12.75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1:22" ht="12.75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1:22" ht="12.75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1:22" ht="12.75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1:22" ht="12.75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1:22" ht="12.75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1:22" ht="12.75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1:22" ht="12.75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1:22" ht="12.75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1:22" ht="12.75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1:22" ht="12.75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1:22" ht="12.75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1:22" ht="12.75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1:22" ht="12.75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1:22" ht="12.75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1:22" ht="12.75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1:22" ht="12.75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1:22" ht="12.75" x14ac:dyDescent="0.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1:22" ht="12.75" x14ac:dyDescent="0.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1:22" ht="12.75" x14ac:dyDescent="0.2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1:22" ht="12.75" x14ac:dyDescent="0.2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1:22" ht="12.75" x14ac:dyDescent="0.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1:22" ht="12.75" x14ac:dyDescent="0.2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1:22" ht="12.75" x14ac:dyDescent="0.2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1:22" ht="12.75" x14ac:dyDescent="0.2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1:22" ht="12.75" x14ac:dyDescent="0.2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1:22" ht="12.75" x14ac:dyDescent="0.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1:22" ht="12.75" x14ac:dyDescent="0.2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1:22" ht="12.75" x14ac:dyDescent="0.2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1:22" ht="12.75" x14ac:dyDescent="0.2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1:22" ht="12.75" x14ac:dyDescent="0.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1:22" ht="12.75" x14ac:dyDescent="0.2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1:22" ht="12.75" x14ac:dyDescent="0.2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1:22" ht="12.75" x14ac:dyDescent="0.2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1:22" ht="12.75" x14ac:dyDescent="0.2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1:22" ht="12.75" x14ac:dyDescent="0.2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1:22" ht="12.75" x14ac:dyDescent="0.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1:22" ht="12.75" x14ac:dyDescent="0.2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1:22" ht="12.75" x14ac:dyDescent="0.2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1:22" ht="12.75" x14ac:dyDescent="0.2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1:22" ht="12.75" x14ac:dyDescent="0.2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1:22" ht="12.75" x14ac:dyDescent="0.2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1:22" ht="12.75" x14ac:dyDescent="0.2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1:22" ht="12.75" x14ac:dyDescent="0.2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1:22" ht="12.75" x14ac:dyDescent="0.2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1:22" ht="12.75" x14ac:dyDescent="0.2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</sheetData>
  <mergeCells count="7">
    <mergeCell ref="B2:E2"/>
    <mergeCell ref="B78:B95"/>
    <mergeCell ref="B57:B77"/>
    <mergeCell ref="C96:D96"/>
    <mergeCell ref="C97:D97"/>
    <mergeCell ref="C5:E5"/>
    <mergeCell ref="B37:E37"/>
  </mergeCells>
  <phoneticPr fontId="7"/>
  <dataValidations count="6">
    <dataValidation type="list" allowBlank="1" sqref="D16">
      <formula1>"寡婦ではない,寡婦である,特別の寡婦である"</formula1>
    </dataValidation>
    <dataValidation type="list" allowBlank="1" sqref="D14">
      <formula1>"70歳以上,70歳未満"</formula1>
    </dataValidation>
    <dataValidation type="list" allowBlank="1" sqref="D15">
      <formula1>"障害者ではない,障害者である,特別障害者である"</formula1>
    </dataValidation>
    <dataValidation type="list" allowBlank="1" sqref="D12">
      <formula1>"有,無"</formula1>
    </dataValidation>
    <dataValidation type="list" allowBlank="1" sqref="D18:D25">
      <formula1>"0,1,2,3,4,5,6,7,8,9"</formula1>
    </dataValidation>
    <dataValidation type="list" allowBlank="1" sqref="D17">
      <formula1>"勤労学生である,勤労学生ではない"</formula1>
    </dataValidation>
  </dataValidations>
  <hyperlinks>
    <hyperlink ref="C7" r:id="rId1"/>
    <hyperlink ref="C38" r:id="rId2"/>
  </hyperlinks>
  <pageMargins left="0.7" right="0.7" top="0.75" bottom="0.75" header="0.3" footer="0.3"/>
  <pageSetup paperSize="9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税金自動計算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yutaka02</cp:lastModifiedBy>
  <dcterms:modified xsi:type="dcterms:W3CDTF">2018-10-28T02:02:01Z</dcterms:modified>
</cp:coreProperties>
</file>